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80" windowHeight="12660"/>
  </bookViews>
  <sheets>
    <sheet name="Berechnungsbogen" sheetId="1" r:id="rId1"/>
    <sheet name="Mietgrenzen" sheetId="2" r:id="rId2"/>
  </sheets>
  <calcPr calcId="145621"/>
</workbook>
</file>

<file path=xl/calcChain.xml><?xml version="1.0" encoding="utf-8"?>
<calcChain xmlns="http://schemas.openxmlformats.org/spreadsheetml/2006/main">
  <c r="I48" i="1" l="1"/>
  <c r="C40" i="1"/>
  <c r="I40" i="1"/>
  <c r="C41" i="1"/>
  <c r="I41" i="1" s="1"/>
  <c r="C42" i="1"/>
  <c r="I42" i="1"/>
  <c r="C43" i="1"/>
  <c r="I43" i="1"/>
  <c r="C44" i="1"/>
  <c r="I44" i="1" s="1"/>
  <c r="C45" i="1"/>
  <c r="I45" i="1"/>
  <c r="G46" i="1"/>
  <c r="I46" i="1"/>
  <c r="I47" i="1"/>
  <c r="I24" i="1"/>
  <c r="I32" i="1" s="1"/>
  <c r="I25" i="1"/>
  <c r="I31" i="1"/>
  <c r="K16" i="1"/>
  <c r="K20" i="1" s="1"/>
  <c r="K24" i="1"/>
  <c r="K25" i="1"/>
  <c r="K31" i="1" s="1"/>
  <c r="K32" i="1"/>
  <c r="K34" i="1" s="1"/>
  <c r="K3" i="1"/>
  <c r="K1" i="1"/>
  <c r="I34" i="1" l="1"/>
  <c r="K36" i="1" s="1"/>
  <c r="K55" i="1" s="1"/>
  <c r="I52" i="1"/>
  <c r="K53" i="1" s="1"/>
  <c r="K57" i="1" l="1"/>
  <c r="A55" i="1"/>
</calcChain>
</file>

<file path=xl/comments1.xml><?xml version="1.0" encoding="utf-8"?>
<comments xmlns="http://schemas.openxmlformats.org/spreadsheetml/2006/main">
  <authors>
    <author>210-32</author>
  </authors>
  <commentList>
    <comment ref="J3" authorId="0">
      <text>
        <r>
          <rPr>
            <b/>
            <sz val="8"/>
            <color indexed="81"/>
            <rFont val="Tahoma"/>
          </rPr>
          <t>0: ledig
1: verheiratet
2: geschieden
3: getrennt lebend
4: verwitwet</t>
        </r>
      </text>
    </comment>
  </commentList>
</comments>
</file>

<file path=xl/sharedStrings.xml><?xml version="1.0" encoding="utf-8"?>
<sst xmlns="http://schemas.openxmlformats.org/spreadsheetml/2006/main" count="141" uniqueCount="103">
  <si>
    <t>Az.210-32</t>
  </si>
  <si>
    <t>Name</t>
  </si>
  <si>
    <t>Vorname</t>
  </si>
  <si>
    <t>Partner vorhanden:</t>
  </si>
  <si>
    <t>Anzahl Kinder unter 14:</t>
  </si>
  <si>
    <t>Anzahl Kinder über 14:</t>
  </si>
  <si>
    <t>1. Ermittlung des anrechenbaren Einkommens</t>
  </si>
  <si>
    <t>Lfd. Einkünfte</t>
  </si>
  <si>
    <t>Erwerbstätigkeit</t>
  </si>
  <si>
    <t>1. Elternteil</t>
  </si>
  <si>
    <t>Urlaubs-/ Weihnachtsgeld</t>
  </si>
  <si>
    <t>Partner</t>
  </si>
  <si>
    <t>fix Einkommen des Partners</t>
  </si>
  <si>
    <t>Einkommen des Kindes (Kindergeld)</t>
  </si>
  <si>
    <t>Summe</t>
  </si>
  <si>
    <t xml:space="preserve">a) für Arbeitsmittel </t>
  </si>
  <si>
    <t>(ohne Nachweis 5,20 Euro)</t>
  </si>
  <si>
    <t>max. 208,- €</t>
  </si>
  <si>
    <t>c) für Beiträge f. Berufsverbände</t>
  </si>
  <si>
    <t>d) Kranken- und Pflegevers.Selbständiger/Beamte</t>
  </si>
  <si>
    <t>e) für Hausratversicherung</t>
  </si>
  <si>
    <t xml:space="preserve">    für Privathaftpflichtversicherung</t>
  </si>
  <si>
    <t xml:space="preserve">    für sonstige Versicherungen</t>
  </si>
  <si>
    <t>Bereinigtes Einkommen</t>
  </si>
  <si>
    <t>3. Ermittlung der Bedarfsgrenze</t>
  </si>
  <si>
    <t>Regelsätze HV</t>
  </si>
  <si>
    <t>Ehe-/Lebenspartner</t>
  </si>
  <si>
    <t>unter 14</t>
  </si>
  <si>
    <t>über 14</t>
  </si>
  <si>
    <t>Heizkosten</t>
  </si>
  <si>
    <t>Pers</t>
  </si>
  <si>
    <t>Anerk.Kosten der Wohnung ohne Heizung § 8 WoGG</t>
  </si>
  <si>
    <t>Mehrbedarf wegen Schwangerschaft:</t>
  </si>
  <si>
    <t>Bedarfsgrenze</t>
  </si>
  <si>
    <t>der Bedarfsgrenze</t>
  </si>
  <si>
    <t>(überprüfen! § 30 Abs. 3)</t>
  </si>
  <si>
    <t>Regelbeitragsermäßigung</t>
  </si>
  <si>
    <t>Mehrbedarf wegen kostenaufw. Ernährung</t>
  </si>
  <si>
    <t>Sachbearbeiter:</t>
  </si>
  <si>
    <t>Miethöchstgrenzen</t>
  </si>
  <si>
    <t>1 Person</t>
  </si>
  <si>
    <t>2 Personen</t>
  </si>
  <si>
    <t>3 Personen</t>
  </si>
  <si>
    <t>4 Personen</t>
  </si>
  <si>
    <t>5 Personen</t>
  </si>
  <si>
    <t>für jede weitere Person</t>
  </si>
  <si>
    <t>Höchstgrenzen für Heizkosten</t>
  </si>
  <si>
    <t>P2</t>
  </si>
  <si>
    <t>P1</t>
  </si>
  <si>
    <t>fix Einkommen</t>
  </si>
  <si>
    <t>Verbleibendes Einkommen</t>
  </si>
  <si>
    <t>Wohnort</t>
  </si>
  <si>
    <r>
      <t xml:space="preserve">b) für Fahrtkosten  </t>
    </r>
    <r>
      <rPr>
        <b/>
        <sz val="11"/>
        <rFont val="Arial"/>
        <family val="2"/>
      </rPr>
      <t>P1</t>
    </r>
  </si>
  <si>
    <r>
      <t>1. Elternteil (</t>
    </r>
    <r>
      <rPr>
        <b/>
        <sz val="11"/>
        <rFont val="Arial"/>
        <family val="2"/>
      </rPr>
      <t>P1</t>
    </r>
    <r>
      <rPr>
        <sz val="11"/>
        <rFont val="Arial"/>
        <family val="2"/>
      </rPr>
      <t>)</t>
    </r>
  </si>
  <si>
    <r>
      <t>Partner (</t>
    </r>
    <r>
      <rPr>
        <b/>
        <sz val="11"/>
        <rFont val="Arial"/>
        <family val="2"/>
      </rPr>
      <t>P2</t>
    </r>
    <r>
      <rPr>
        <sz val="11"/>
        <rFont val="Arial"/>
        <family val="2"/>
      </rPr>
      <t>)</t>
    </r>
  </si>
  <si>
    <t>2. Absetzungen - nach § 82  SGB XII</t>
  </si>
  <si>
    <t>Sozialstaffel ab 01.01.09</t>
  </si>
  <si>
    <t>Summe der Absetzungen</t>
  </si>
  <si>
    <t>Anzahl Kinder unter 6:</t>
  </si>
  <si>
    <t>unter 6</t>
  </si>
  <si>
    <t>Herr Nehls</t>
  </si>
  <si>
    <t>(überprüfen! Wohnort!!!)</t>
  </si>
  <si>
    <t>Stadt Geesthacht
Gemeinde Wentorf
Amt Hohe Elbgeest
Stadt Lauenburg
Amt Lütau
Stadt Schwarzenbek
Amt Schwarzenbek-Land</t>
  </si>
  <si>
    <t>Stadt Mölln
Stadt Ratzeburg
Amt Berkenthin
Amt Breitenfelde
Amt Büchen
Amt Lauenburgische-Seen
Amt Sandesneben-Nusse</t>
  </si>
  <si>
    <t>ALG-II-Leistungen</t>
  </si>
  <si>
    <t>ALG-I-Leistungen</t>
  </si>
  <si>
    <t>Sonstiges EK</t>
  </si>
  <si>
    <t>Unterhalt- (Vorschuss)</t>
  </si>
  <si>
    <t>über 18</t>
  </si>
  <si>
    <t>Anzahl Kinder über 18:</t>
  </si>
  <si>
    <t xml:space="preserve">Gebäudegröße 100 -250 m² </t>
  </si>
  <si>
    <t xml:space="preserve">max. Wert 26,7 l//jährlich. </t>
  </si>
  <si>
    <t xml:space="preserve">max. Wert 246 kWh//jährlich </t>
  </si>
  <si>
    <t xml:space="preserve">Wohnungsgröße in m² </t>
  </si>
  <si>
    <t xml:space="preserve">Heizöl /€ / mtl. </t>
  </si>
  <si>
    <t xml:space="preserve">Erdgas /€ / mtl. </t>
  </si>
  <si>
    <t xml:space="preserve">Berechnung: </t>
  </si>
  <si>
    <r>
      <t>(0,80 €*26,7 l *m²</t>
    </r>
    <r>
      <rPr>
        <sz val="11"/>
        <color indexed="8"/>
        <rFont val="Arial"/>
        <family val="2"/>
      </rPr>
      <t>/</t>
    </r>
    <r>
      <rPr>
        <sz val="10"/>
        <color indexed="8"/>
        <rFont val="Arial"/>
        <family val="2"/>
      </rPr>
      <t xml:space="preserve">12) </t>
    </r>
  </si>
  <si>
    <t xml:space="preserve">(0,0604€*246 kWh*m²/12+11,02 €) </t>
  </si>
  <si>
    <t xml:space="preserve">Gebäudegröße 251-500 m² </t>
  </si>
  <si>
    <t xml:space="preserve">max. Wert 25,6 l//jährlich </t>
  </si>
  <si>
    <t xml:space="preserve">max. Wert 237 kWh//jährlich </t>
  </si>
  <si>
    <t xml:space="preserve">(0,80 €*25,6 l*m²/12) </t>
  </si>
  <si>
    <t xml:space="preserve">(0,0604€*237 kWh*m²/12+11,02 €) </t>
  </si>
  <si>
    <t>Gebäudegröße 501 -1.000 m²</t>
  </si>
  <si>
    <t xml:space="preserve">max. Wert 24,6 l//jährlich </t>
  </si>
  <si>
    <t xml:space="preserve">max. Wert 230 kWh//jährlich </t>
  </si>
  <si>
    <t xml:space="preserve">(0,80 €*24,6 l*m²/12) </t>
  </si>
  <si>
    <t xml:space="preserve">(0,0604€*230 kWh*m²/12+11,02 €) </t>
  </si>
  <si>
    <t xml:space="preserve">Gebäudegröße &gt; 1.000 m² </t>
  </si>
  <si>
    <t xml:space="preserve">max. Wert 24,0 l//jährlich </t>
  </si>
  <si>
    <t xml:space="preserve">max. Wert 225 kWh//jährlich </t>
  </si>
  <si>
    <t xml:space="preserve">(0,80 €*24,0l*m²/12) </t>
  </si>
  <si>
    <t xml:space="preserve">(0,0604€*225 kWh*m²/12+11,02 €) </t>
  </si>
  <si>
    <t>Regelsatz für unter 6j.</t>
  </si>
  <si>
    <t>Regelsatz für über 18j.</t>
  </si>
  <si>
    <t>Regelsatz für unter 14j.</t>
  </si>
  <si>
    <t>Regelsatz für über 14j.</t>
  </si>
  <si>
    <t>Kinderzuschlag</t>
  </si>
  <si>
    <t>Wohngeld</t>
  </si>
  <si>
    <t>tatsächl. Kosten/Höchstgr.</t>
  </si>
  <si>
    <t>davon Absetzung nach § 82 Abs. 3  SGB XII (max. 191 €)</t>
  </si>
  <si>
    <t>Mehrbedarf wegen Alleinerz. (36% =137,52 bzw. 12% =45,84 max. 229,20 €)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</si>
</sst>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DM&quot;;\-#,##0.00\ &quot;DM&quot;"/>
    <numFmt numFmtId="165" formatCode="#,##0.00\ &quot;€&quot;"/>
    <numFmt numFmtId="167" formatCode="General\ &quot;km&quot;"/>
    <numFmt numFmtId="169" formatCode="&quot;* &quot;#,##0.00\ &quot;€&quot;"/>
    <numFmt numFmtId="170" formatCode="&quot;bis &quot;_-* #,##0.00\ &quot;€&quot;_-;\-* #,##0.00\ &quot;€&quot;_-;_-* &quot;-&quot;??\ &quot;€&quot;_-;_-@_-"/>
    <numFmt numFmtId="171" formatCode="&quot;bis &quot;#,##0.00\ &quot;€&quot;"/>
  </numFmts>
  <fonts count="22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b/>
      <sz val="8"/>
      <color indexed="81"/>
      <name val="Tahoma"/>
    </font>
    <font>
      <sz val="10"/>
      <name val="Arial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</font>
    <font>
      <b/>
      <u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7" fontId="3" fillId="0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6" fillId="0" borderId="2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2" fontId="3" fillId="0" borderId="0" xfId="0" applyNumberFormat="1" applyFont="1"/>
    <xf numFmtId="0" fontId="3" fillId="0" borderId="0" xfId="0" applyFont="1" applyFill="1"/>
    <xf numFmtId="0" fontId="3" fillId="0" borderId="0" xfId="0" applyNumberFormat="1" applyFont="1" applyFill="1"/>
    <xf numFmtId="44" fontId="6" fillId="0" borderId="2" xfId="0" applyNumberFormat="1" applyFont="1" applyBorder="1"/>
    <xf numFmtId="164" fontId="3" fillId="0" borderId="0" xfId="0" applyNumberFormat="1" applyFont="1"/>
    <xf numFmtId="165" fontId="6" fillId="0" borderId="2" xfId="0" applyNumberFormat="1" applyFont="1" applyBorder="1"/>
    <xf numFmtId="7" fontId="6" fillId="0" borderId="0" xfId="0" applyNumberFormat="1" applyFont="1"/>
    <xf numFmtId="164" fontId="6" fillId="0" borderId="0" xfId="0" applyNumberFormat="1" applyFont="1"/>
    <xf numFmtId="44" fontId="3" fillId="2" borderId="1" xfId="1" applyFont="1" applyFill="1" applyBorder="1"/>
    <xf numFmtId="44" fontId="3" fillId="3" borderId="1" xfId="1" applyFont="1" applyFill="1" applyBorder="1"/>
    <xf numFmtId="44" fontId="3" fillId="2" borderId="3" xfId="1" applyFont="1" applyFill="1" applyBorder="1"/>
    <xf numFmtId="44" fontId="3" fillId="2" borderId="1" xfId="1" applyFont="1" applyFill="1" applyBorder="1" applyAlignment="1">
      <alignment horizontal="right"/>
    </xf>
    <xf numFmtId="0" fontId="6" fillId="2" borderId="4" xfId="0" applyFont="1" applyFill="1" applyBorder="1"/>
    <xf numFmtId="0" fontId="3" fillId="2" borderId="5" xfId="0" applyFont="1" applyFill="1" applyBorder="1"/>
    <xf numFmtId="0" fontId="6" fillId="2" borderId="1" xfId="0" applyFont="1" applyFill="1" applyBorder="1" applyAlignment="1">
      <alignment horizontal="center"/>
    </xf>
    <xf numFmtId="9" fontId="3" fillId="0" borderId="0" xfId="0" applyNumberFormat="1" applyFont="1" applyFill="1" applyBorder="1"/>
    <xf numFmtId="0" fontId="3" fillId="0" borderId="0" xfId="0" applyFont="1" applyBorder="1"/>
    <xf numFmtId="0" fontId="3" fillId="3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44" fontId="0" fillId="4" borderId="0" xfId="1" applyFont="1" applyFill="1" applyBorder="1"/>
    <xf numFmtId="44" fontId="0" fillId="4" borderId="7" xfId="1" applyFont="1" applyFill="1" applyBorder="1"/>
    <xf numFmtId="44" fontId="0" fillId="4" borderId="8" xfId="1" applyFont="1" applyFill="1" applyBorder="1"/>
    <xf numFmtId="44" fontId="0" fillId="4" borderId="9" xfId="1" applyFont="1" applyFill="1" applyBorder="1"/>
    <xf numFmtId="44" fontId="0" fillId="3" borderId="0" xfId="1" applyFont="1" applyFill="1" applyBorder="1"/>
    <xf numFmtId="44" fontId="0" fillId="3" borderId="7" xfId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justify"/>
    </xf>
    <xf numFmtId="0" fontId="6" fillId="0" borderId="0" xfId="0" applyFont="1" applyBorder="1"/>
    <xf numFmtId="44" fontId="6" fillId="0" borderId="0" xfId="0" applyNumberFormat="1" applyFont="1" applyBorder="1"/>
    <xf numFmtId="44" fontId="3" fillId="0" borderId="0" xfId="1" applyFont="1" applyFill="1" applyBorder="1"/>
    <xf numFmtId="0" fontId="10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horizontal="right"/>
    </xf>
    <xf numFmtId="17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9" fontId="3" fillId="3" borderId="1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6" fillId="0" borderId="0" xfId="0" applyFont="1" applyFill="1" applyBorder="1"/>
    <xf numFmtId="0" fontId="0" fillId="0" borderId="0" xfId="0" applyFill="1" applyBorder="1" applyAlignment="1"/>
    <xf numFmtId="0" fontId="6" fillId="2" borderId="1" xfId="0" applyFont="1" applyFill="1" applyBorder="1" applyAlignment="1"/>
    <xf numFmtId="167" fontId="3" fillId="0" borderId="0" xfId="0" applyNumberFormat="1" applyFont="1" applyFill="1" applyBorder="1" applyAlignment="1">
      <alignment horizontal="center"/>
    </xf>
    <xf numFmtId="9" fontId="0" fillId="0" borderId="0" xfId="0" applyNumberFormat="1"/>
    <xf numFmtId="169" fontId="3" fillId="0" borderId="0" xfId="0" applyNumberFormat="1" applyFont="1" applyAlignment="1">
      <alignment horizontal="center"/>
    </xf>
    <xf numFmtId="0" fontId="0" fillId="3" borderId="6" xfId="0" applyFill="1" applyBorder="1" applyAlignment="1"/>
    <xf numFmtId="0" fontId="0" fillId="3" borderId="0" xfId="0" applyFill="1" applyBorder="1"/>
    <xf numFmtId="0" fontId="0" fillId="4" borderId="6" xfId="0" applyFill="1" applyBorder="1" applyAlignment="1"/>
    <xf numFmtId="0" fontId="0" fillId="3" borderId="10" xfId="0" applyFill="1" applyBorder="1" applyAlignment="1"/>
    <xf numFmtId="0" fontId="5" fillId="4" borderId="6" xfId="0" applyFont="1" applyFill="1" applyBorder="1"/>
    <xf numFmtId="9" fontId="0" fillId="3" borderId="6" xfId="0" applyNumberFormat="1" applyFill="1" applyBorder="1"/>
    <xf numFmtId="170" fontId="0" fillId="3" borderId="7" xfId="1" applyNumberFormat="1" applyFont="1" applyFill="1" applyBorder="1"/>
    <xf numFmtId="9" fontId="0" fillId="4" borderId="6" xfId="0" applyNumberFormat="1" applyFill="1" applyBorder="1"/>
    <xf numFmtId="170" fontId="0" fillId="4" borderId="7" xfId="1" applyNumberFormat="1" applyFont="1" applyFill="1" applyBorder="1"/>
    <xf numFmtId="9" fontId="0" fillId="3" borderId="10" xfId="0" applyNumberFormat="1" applyFill="1" applyBorder="1"/>
    <xf numFmtId="170" fontId="0" fillId="3" borderId="9" xfId="1" applyNumberFormat="1" applyFont="1" applyFill="1" applyBorder="1"/>
    <xf numFmtId="9" fontId="0" fillId="0" borderId="0" xfId="0" applyNumberFormat="1" applyFill="1"/>
    <xf numFmtId="171" fontId="0" fillId="0" borderId="0" xfId="0" applyNumberFormat="1" applyFill="1"/>
    <xf numFmtId="44" fontId="6" fillId="0" borderId="0" xfId="1" applyFont="1" applyFill="1" applyBorder="1"/>
    <xf numFmtId="44" fontId="3" fillId="0" borderId="2" xfId="0" applyNumberFormat="1" applyFont="1" applyBorder="1"/>
    <xf numFmtId="0" fontId="5" fillId="4" borderId="6" xfId="0" applyFont="1" applyFill="1" applyBorder="1" applyAlignment="1"/>
    <xf numFmtId="0" fontId="0" fillId="0" borderId="0" xfId="0" applyBorder="1" applyAlignment="1"/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right" wrapText="1"/>
    </xf>
    <xf numFmtId="0" fontId="0" fillId="4" borderId="12" xfId="0" applyFill="1" applyBorder="1" applyAlignment="1">
      <alignment horizontal="right" wrapText="1"/>
    </xf>
    <xf numFmtId="43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44" fontId="3" fillId="2" borderId="1" xfId="0" applyNumberFormat="1" applyFont="1" applyFill="1" applyBorder="1" applyAlignment="1">
      <alignment horizontal="right"/>
    </xf>
    <xf numFmtId="44" fontId="3" fillId="0" borderId="0" xfId="1" applyFont="1" applyFill="1" applyBorder="1" applyAlignment="1"/>
    <xf numFmtId="0" fontId="3" fillId="0" borderId="0" xfId="0" applyFont="1" applyAlignment="1">
      <alignment horizontal="right"/>
    </xf>
    <xf numFmtId="9" fontId="3" fillId="0" borderId="0" xfId="0" applyNumberFormat="1" applyFont="1"/>
    <xf numFmtId="165" fontId="3" fillId="0" borderId="0" xfId="0" applyNumberFormat="1" applyFont="1"/>
    <xf numFmtId="0" fontId="0" fillId="0" borderId="13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165" fontId="0" fillId="0" borderId="6" xfId="0" applyNumberFormat="1" applyBorder="1"/>
    <xf numFmtId="9" fontId="0" fillId="0" borderId="7" xfId="0" applyNumberFormat="1" applyBorder="1"/>
    <xf numFmtId="165" fontId="0" fillId="0" borderId="10" xfId="0" applyNumberFormat="1" applyBorder="1"/>
    <xf numFmtId="9" fontId="0" fillId="0" borderId="9" xfId="0" applyNumberFormat="1" applyBorder="1"/>
    <xf numFmtId="0" fontId="6" fillId="0" borderId="0" xfId="0" applyFont="1" applyFill="1" applyBorder="1" applyAlignment="1">
      <alignment horizontal="center"/>
    </xf>
    <xf numFmtId="9" fontId="6" fillId="2" borderId="14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 indent="3"/>
    </xf>
    <xf numFmtId="0" fontId="3" fillId="0" borderId="0" xfId="0" applyFont="1" applyAlignment="1">
      <alignment horizontal="justify"/>
    </xf>
    <xf numFmtId="0" fontId="18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8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5" fillId="4" borderId="0" xfId="0" applyFont="1" applyFill="1" applyBorder="1" applyAlignment="1"/>
    <xf numFmtId="0" fontId="18" fillId="3" borderId="18" xfId="0" applyFont="1" applyFill="1" applyBorder="1" applyAlignment="1">
      <alignment horizontal="center" vertical="top" wrapText="1"/>
    </xf>
    <xf numFmtId="0" fontId="17" fillId="3" borderId="18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19" xfId="0" applyBorder="1"/>
    <xf numFmtId="0" fontId="0" fillId="4" borderId="19" xfId="0" applyFill="1" applyBorder="1"/>
    <xf numFmtId="0" fontId="17" fillId="0" borderId="16" xfId="0" applyFont="1" applyBorder="1" applyAlignment="1">
      <alignment horizontal="justify" vertical="top" wrapText="1"/>
    </xf>
    <xf numFmtId="0" fontId="18" fillId="0" borderId="17" xfId="0" applyFont="1" applyBorder="1" applyAlignment="1">
      <alignment vertical="top" wrapText="1"/>
    </xf>
    <xf numFmtId="10" fontId="3" fillId="0" borderId="0" xfId="0" applyNumberFormat="1" applyFont="1"/>
    <xf numFmtId="164" fontId="12" fillId="0" borderId="6" xfId="0" applyNumberFormat="1" applyFont="1" applyBorder="1" applyAlignment="1"/>
    <xf numFmtId="0" fontId="12" fillId="0" borderId="0" xfId="0" applyFont="1" applyAlignment="1"/>
    <xf numFmtId="0" fontId="13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2" borderId="20" xfId="0" applyFont="1" applyFill="1" applyBorder="1" applyAlignment="1"/>
    <xf numFmtId="0" fontId="0" fillId="0" borderId="2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7" fontId="6" fillId="5" borderId="20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Alignment="1"/>
    <xf numFmtId="0" fontId="0" fillId="0" borderId="21" xfId="0" applyBorder="1" applyAlignment="1"/>
    <xf numFmtId="0" fontId="8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44" fontId="14" fillId="2" borderId="20" xfId="0" applyNumberFormat="1" applyFont="1" applyFill="1" applyBorder="1" applyAlignment="1"/>
    <xf numFmtId="44" fontId="14" fillId="2" borderId="21" xfId="0" applyNumberFormat="1" applyFont="1" applyFill="1" applyBorder="1" applyAlignment="1"/>
    <xf numFmtId="44" fontId="14" fillId="2" borderId="22" xfId="0" applyNumberFormat="1" applyFont="1" applyFill="1" applyBorder="1" applyAlignment="1"/>
    <xf numFmtId="0" fontId="5" fillId="4" borderId="13" xfId="0" applyFont="1" applyFill="1" applyBorder="1" applyAlignment="1"/>
    <xf numFmtId="0" fontId="0" fillId="0" borderId="11" xfId="0" applyBorder="1" applyAlignment="1"/>
    <xf numFmtId="0" fontId="15" fillId="0" borderId="0" xfId="0" applyFont="1" applyAlignment="1">
      <alignment horizontal="left"/>
    </xf>
    <xf numFmtId="0" fontId="20" fillId="4" borderId="20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5" fillId="4" borderId="13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4" borderId="10" xfId="0" applyFill="1" applyBorder="1" applyAlignment="1"/>
    <xf numFmtId="0" fontId="0" fillId="0" borderId="8" xfId="0" applyBorder="1" applyAlignment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304800</xdr:rowOff>
        </xdr:from>
        <xdr:to>
          <xdr:col>7</xdr:col>
          <xdr:colOff>361950</xdr:colOff>
          <xdr:row>49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47</xdr:row>
          <xdr:rowOff>47625</xdr:rowOff>
        </xdr:from>
        <xdr:to>
          <xdr:col>6</xdr:col>
          <xdr:colOff>333375</xdr:colOff>
          <xdr:row>48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47625</xdr:rowOff>
        </xdr:from>
        <xdr:to>
          <xdr:col>7</xdr:col>
          <xdr:colOff>361950</xdr:colOff>
          <xdr:row>48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R68"/>
  <sheetViews>
    <sheetView tabSelected="1" zoomScaleNormal="100" workbookViewId="0">
      <selection activeCell="A3" sqref="A3"/>
    </sheetView>
  </sheetViews>
  <sheetFormatPr baseColWidth="10" defaultRowHeight="14.25" x14ac:dyDescent="0.2"/>
  <cols>
    <col min="1" max="1" width="21" style="1" customWidth="1"/>
    <col min="2" max="2" width="0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0.7109375" style="1" customWidth="1"/>
    <col min="7" max="7" width="8.5703125" style="1" customWidth="1"/>
    <col min="8" max="8" width="12.85546875" style="1" customWidth="1"/>
    <col min="9" max="9" width="15" style="1" customWidth="1"/>
    <col min="10" max="10" width="4.28515625" style="1" customWidth="1"/>
    <col min="11" max="11" width="15" style="1" customWidth="1"/>
    <col min="12" max="12" width="1.42578125" style="1" customWidth="1"/>
    <col min="13" max="13" width="0.42578125" style="1" customWidth="1"/>
    <col min="14" max="14" width="0.28515625" style="1" customWidth="1"/>
    <col min="15" max="15" width="13.7109375" style="1" bestFit="1" customWidth="1"/>
    <col min="16" max="16384" width="11.42578125" style="1"/>
  </cols>
  <sheetData>
    <row r="1" spans="1:12" ht="15.75" thickBot="1" x14ac:dyDescent="0.3">
      <c r="A1" s="1" t="s">
        <v>0</v>
      </c>
      <c r="C1" s="126"/>
      <c r="D1" s="127"/>
      <c r="E1" s="47"/>
      <c r="F1" s="47"/>
      <c r="G1" s="119" t="s">
        <v>38</v>
      </c>
      <c r="H1" s="120"/>
      <c r="I1" s="27" t="s">
        <v>60</v>
      </c>
      <c r="K1" s="81">
        <f ca="1">TODAY()</f>
        <v>41591</v>
      </c>
      <c r="L1" s="80"/>
    </row>
    <row r="2" spans="1:12" ht="15" customHeight="1" thickBot="1" x14ac:dyDescent="0.25"/>
    <row r="3" spans="1:12" ht="15.75" customHeight="1" thickBot="1" x14ac:dyDescent="0.3">
      <c r="A3" s="54"/>
      <c r="B3" s="52"/>
      <c r="C3" s="121"/>
      <c r="D3" s="129"/>
      <c r="E3" s="122"/>
      <c r="F3" s="53"/>
      <c r="G3" s="121"/>
      <c r="H3" s="122"/>
      <c r="J3" s="6">
        <v>1</v>
      </c>
      <c r="K3" s="3" t="str">
        <f>IF(J3=0,"ledig",IF(J3=1,"verheiratet",IF(J3=2,"geschieden",IF(J3=3,"getrennt lebend",IF(J3=4,"verwitwet","")))))</f>
        <v>verheiratet</v>
      </c>
    </row>
    <row r="4" spans="1:12" ht="12" customHeight="1" x14ac:dyDescent="0.2">
      <c r="A4" s="2" t="s">
        <v>1</v>
      </c>
      <c r="B4" s="2"/>
      <c r="C4" s="2" t="s">
        <v>2</v>
      </c>
      <c r="D4" s="2"/>
      <c r="E4" s="2"/>
      <c r="F4" s="2"/>
      <c r="G4" s="2" t="s">
        <v>51</v>
      </c>
    </row>
    <row r="5" spans="1:12" ht="6" customHeight="1" thickBot="1" x14ac:dyDescent="0.25"/>
    <row r="6" spans="1:12" ht="15.75" customHeight="1" thickBot="1" x14ac:dyDescent="0.3">
      <c r="A6" s="1" t="s">
        <v>3</v>
      </c>
      <c r="E6" s="25">
        <v>0</v>
      </c>
      <c r="H6" s="1" t="s">
        <v>58</v>
      </c>
      <c r="J6" s="25">
        <v>0</v>
      </c>
    </row>
    <row r="7" spans="1:12" ht="15.75" customHeight="1" thickBot="1" x14ac:dyDescent="0.3">
      <c r="A7" s="1" t="s">
        <v>4</v>
      </c>
      <c r="E7" s="25">
        <v>0</v>
      </c>
      <c r="H7" s="1" t="s">
        <v>5</v>
      </c>
      <c r="J7" s="25">
        <v>0</v>
      </c>
    </row>
    <row r="8" spans="1:12" ht="15.75" customHeight="1" thickBot="1" x14ac:dyDescent="0.3">
      <c r="A8" s="1" t="s">
        <v>69</v>
      </c>
      <c r="E8" s="25">
        <v>0</v>
      </c>
      <c r="J8" s="95"/>
    </row>
    <row r="9" spans="1:12" ht="15" x14ac:dyDescent="0.25">
      <c r="A9" s="5" t="s">
        <v>6</v>
      </c>
      <c r="B9" s="5"/>
      <c r="C9" s="4"/>
      <c r="D9" s="4"/>
      <c r="E9" s="4"/>
      <c r="F9" s="4"/>
      <c r="G9" s="4"/>
      <c r="H9" s="4"/>
    </row>
    <row r="10" spans="1:12" ht="9" customHeight="1" x14ac:dyDescent="0.2"/>
    <row r="11" spans="1:12" ht="15.75" customHeight="1" thickBot="1" x14ac:dyDescent="0.3">
      <c r="A11" s="5" t="s">
        <v>7</v>
      </c>
      <c r="B11" s="5"/>
    </row>
    <row r="12" spans="1:12" ht="15" customHeight="1" thickBot="1" x14ac:dyDescent="0.3">
      <c r="A12" s="1" t="s">
        <v>8</v>
      </c>
      <c r="C12" s="128" t="s">
        <v>53</v>
      </c>
      <c r="D12" s="128"/>
      <c r="E12" s="128"/>
      <c r="F12" s="45"/>
      <c r="H12" s="1" t="s">
        <v>49</v>
      </c>
      <c r="K12" s="20">
        <v>0</v>
      </c>
    </row>
    <row r="13" spans="1:12" ht="15" customHeight="1" thickBot="1" x14ac:dyDescent="0.25">
      <c r="A13" s="1" t="s">
        <v>8</v>
      </c>
      <c r="C13" s="128" t="s">
        <v>9</v>
      </c>
      <c r="D13" s="128"/>
      <c r="E13" s="128"/>
      <c r="F13" s="45"/>
      <c r="H13" s="1" t="s">
        <v>10</v>
      </c>
      <c r="K13" s="20">
        <v>0</v>
      </c>
    </row>
    <row r="14" spans="1:12" ht="15" customHeight="1" thickBot="1" x14ac:dyDescent="0.3">
      <c r="A14" s="1" t="s">
        <v>8</v>
      </c>
      <c r="C14" s="128" t="s">
        <v>54</v>
      </c>
      <c r="D14" s="128"/>
      <c r="E14" s="128"/>
      <c r="F14" s="45"/>
      <c r="H14" s="1" t="s">
        <v>12</v>
      </c>
      <c r="K14" s="19">
        <v>0</v>
      </c>
    </row>
    <row r="15" spans="1:12" ht="15" customHeight="1" thickBot="1" x14ac:dyDescent="0.25">
      <c r="A15" s="1" t="s">
        <v>8</v>
      </c>
      <c r="C15" s="128" t="s">
        <v>11</v>
      </c>
      <c r="D15" s="128"/>
      <c r="E15" s="128"/>
      <c r="F15" s="45"/>
      <c r="H15" s="1" t="s">
        <v>10</v>
      </c>
      <c r="K15" s="19">
        <v>0</v>
      </c>
    </row>
    <row r="16" spans="1:12" ht="15" customHeight="1" thickBot="1" x14ac:dyDescent="0.25">
      <c r="A16" s="128" t="s">
        <v>13</v>
      </c>
      <c r="B16" s="128"/>
      <c r="C16" s="128"/>
      <c r="D16" s="128"/>
      <c r="E16" s="128"/>
      <c r="F16" s="45"/>
      <c r="K16" s="19">
        <f>IF(SUM(E7,E8,J7,J6)=3,2*184+190,IF(SUM(E7,E8,J7,J6)&gt;3,SUM(E7+E8+J7+J6-3)*215+190+2*184,SUM(E7,E8,J7,J6)*184))</f>
        <v>0</v>
      </c>
    </row>
    <row r="17" spans="1:11" ht="15" customHeight="1" thickBot="1" x14ac:dyDescent="0.25">
      <c r="A17" s="1" t="s">
        <v>67</v>
      </c>
      <c r="C17" s="83"/>
      <c r="D17" s="83"/>
      <c r="E17" s="136">
        <v>0</v>
      </c>
      <c r="F17" s="137"/>
      <c r="G17" s="138"/>
      <c r="I17" s="84" t="s">
        <v>98</v>
      </c>
      <c r="K17" s="19">
        <v>0</v>
      </c>
    </row>
    <row r="18" spans="1:11" ht="15" customHeight="1" thickBot="1" x14ac:dyDescent="0.25">
      <c r="A18" s="1" t="s">
        <v>64</v>
      </c>
      <c r="C18" s="83"/>
      <c r="D18" s="83"/>
      <c r="E18" s="136">
        <v>0</v>
      </c>
      <c r="F18" s="137"/>
      <c r="G18" s="138"/>
      <c r="I18" s="84" t="s">
        <v>99</v>
      </c>
      <c r="K18" s="21">
        <v>0</v>
      </c>
    </row>
    <row r="19" spans="1:11" ht="15" customHeight="1" thickBot="1" x14ac:dyDescent="0.25">
      <c r="A19" s="1" t="s">
        <v>65</v>
      </c>
      <c r="C19" s="83"/>
      <c r="D19" s="83"/>
      <c r="E19" s="136">
        <v>0</v>
      </c>
      <c r="F19" s="137"/>
      <c r="G19" s="138"/>
      <c r="I19" s="84" t="s">
        <v>66</v>
      </c>
      <c r="K19" s="21">
        <v>0</v>
      </c>
    </row>
    <row r="20" spans="1:11" ht="15.75" thickBot="1" x14ac:dyDescent="0.3">
      <c r="A20" s="4" t="s">
        <v>14</v>
      </c>
      <c r="B20" s="4"/>
      <c r="C20" s="4"/>
      <c r="D20" s="4"/>
      <c r="E20" s="4"/>
      <c r="F20" s="4"/>
      <c r="G20" s="4"/>
      <c r="H20" s="4"/>
      <c r="K20" s="14">
        <f>K12+K13+K14+K15+K16+K17+K18+K19+E17+E18+E19</f>
        <v>0</v>
      </c>
    </row>
    <row r="21" spans="1:11" ht="7.5" customHeight="1" thickTop="1" x14ac:dyDescent="0.2"/>
    <row r="22" spans="1:11" ht="15" x14ac:dyDescent="0.25">
      <c r="A22" s="5" t="s">
        <v>55</v>
      </c>
      <c r="B22" s="5"/>
      <c r="C22" s="4"/>
      <c r="D22" s="4"/>
      <c r="E22" s="4"/>
      <c r="F22" s="4"/>
      <c r="G22" s="4"/>
      <c r="H22" s="4"/>
    </row>
    <row r="23" spans="1:11" ht="15" customHeight="1" thickBot="1" x14ac:dyDescent="0.3">
      <c r="I23" s="49" t="s">
        <v>48</v>
      </c>
      <c r="K23" s="49" t="s">
        <v>47</v>
      </c>
    </row>
    <row r="24" spans="1:11" ht="15" thickBot="1" x14ac:dyDescent="0.25">
      <c r="A24" s="1" t="s">
        <v>15</v>
      </c>
      <c r="C24" s="128" t="s">
        <v>16</v>
      </c>
      <c r="D24" s="128"/>
      <c r="E24" s="128"/>
      <c r="F24" s="128"/>
      <c r="G24" s="125"/>
      <c r="I24" s="19">
        <f>IF(K12&gt;0,5.2,0)</f>
        <v>0</v>
      </c>
      <c r="K24" s="19">
        <f>IF(K14=0,0,5.2)</f>
        <v>0</v>
      </c>
    </row>
    <row r="25" spans="1:11" ht="15.75" thickBot="1" x14ac:dyDescent="0.3">
      <c r="A25" s="1" t="s">
        <v>52</v>
      </c>
      <c r="C25" s="29"/>
      <c r="D25" s="48" t="s">
        <v>47</v>
      </c>
      <c r="E25" s="29"/>
      <c r="F25" s="55"/>
      <c r="G25" s="57">
        <v>5.2</v>
      </c>
      <c r="H25" s="1" t="s">
        <v>17</v>
      </c>
      <c r="I25" s="20">
        <f>IF(C25*5.2&gt;=208,208,G25*C25)</f>
        <v>0</v>
      </c>
      <c r="K25" s="20">
        <f>IF(E25*5.2&gt;=208,208,G25*E25)</f>
        <v>0</v>
      </c>
    </row>
    <row r="26" spans="1:11" ht="15" thickBot="1" x14ac:dyDescent="0.25">
      <c r="A26" s="1" t="s">
        <v>18</v>
      </c>
      <c r="I26" s="19">
        <v>0</v>
      </c>
      <c r="K26" s="19">
        <v>0</v>
      </c>
    </row>
    <row r="27" spans="1:11" ht="15" thickBot="1" x14ac:dyDescent="0.25">
      <c r="A27" s="1" t="s">
        <v>19</v>
      </c>
      <c r="I27" s="19">
        <v>0</v>
      </c>
      <c r="K27" s="19">
        <v>0</v>
      </c>
    </row>
    <row r="28" spans="1:11" ht="15" thickBot="1" x14ac:dyDescent="0.25">
      <c r="A28" s="1" t="s">
        <v>20</v>
      </c>
      <c r="I28" s="19">
        <v>0</v>
      </c>
      <c r="K28" s="19">
        <v>0</v>
      </c>
    </row>
    <row r="29" spans="1:11" ht="15" customHeight="1" thickBot="1" x14ac:dyDescent="0.25">
      <c r="A29" s="1" t="s">
        <v>21</v>
      </c>
      <c r="H29" s="130"/>
      <c r="I29" s="19">
        <v>0</v>
      </c>
      <c r="K29" s="19">
        <v>0</v>
      </c>
    </row>
    <row r="30" spans="1:11" ht="15" thickBot="1" x14ac:dyDescent="0.25">
      <c r="A30" s="1" t="s">
        <v>22</v>
      </c>
      <c r="H30" s="131"/>
      <c r="I30" s="19">
        <v>0</v>
      </c>
      <c r="K30" s="19">
        <v>0</v>
      </c>
    </row>
    <row r="31" spans="1:11" ht="15" x14ac:dyDescent="0.25">
      <c r="A31" s="7"/>
      <c r="B31" s="7"/>
      <c r="C31" s="7"/>
      <c r="D31" s="7"/>
      <c r="E31" s="123" t="s">
        <v>57</v>
      </c>
      <c r="F31" s="125"/>
      <c r="G31" s="125"/>
      <c r="H31" s="125"/>
      <c r="I31" s="71">
        <f>SUM(I24:I30)</f>
        <v>0</v>
      </c>
      <c r="K31" s="71">
        <f>SUM(K24:K30)</f>
        <v>0</v>
      </c>
    </row>
    <row r="32" spans="1:11" ht="20.25" customHeight="1" thickBot="1" x14ac:dyDescent="0.3">
      <c r="C32" s="46"/>
      <c r="D32" s="46"/>
      <c r="E32" s="123" t="s">
        <v>23</v>
      </c>
      <c r="F32" s="123"/>
      <c r="G32" s="124"/>
      <c r="H32" s="124"/>
      <c r="I32" s="72">
        <f>SUM((K12+K13)-SUM(I24:I30))</f>
        <v>0</v>
      </c>
      <c r="K32" s="72">
        <f>SUM((K14+K15)-SUM(K24:K30))</f>
        <v>0</v>
      </c>
    </row>
    <row r="33" spans="1:18" ht="11.25" customHeight="1" thickTop="1" thickBot="1" x14ac:dyDescent="0.3">
      <c r="A33" s="7"/>
      <c r="B33" s="7"/>
      <c r="C33" s="7"/>
      <c r="D33" s="7"/>
      <c r="E33" s="7"/>
      <c r="F33" s="7"/>
      <c r="H33" s="41"/>
      <c r="I33" s="42"/>
    </row>
    <row r="34" spans="1:18" ht="15.75" thickBot="1" x14ac:dyDescent="0.3">
      <c r="A34" s="44" t="s">
        <v>101</v>
      </c>
      <c r="B34" s="44"/>
      <c r="H34" s="4"/>
      <c r="I34" s="19">
        <f>IF(SUM(30*(I32)/100)&lt;0,0,IF(SUM(30*(I32)/100)&lt;191,SUM(30*(I32)/100),191))</f>
        <v>0</v>
      </c>
      <c r="K34" s="19">
        <f>IF(SUM(30*(K32)/100)&lt;0,0,IF(SUM(30*(K32)/100)&lt;191,SUM(30*(K32)/100),191))</f>
        <v>0</v>
      </c>
    </row>
    <row r="35" spans="1:18" ht="11.25" customHeight="1" x14ac:dyDescent="0.25">
      <c r="H35" s="4"/>
      <c r="I35" s="43"/>
      <c r="J35" s="12"/>
      <c r="K35" s="43"/>
    </row>
    <row r="36" spans="1:18" ht="15.75" thickBot="1" x14ac:dyDescent="0.3">
      <c r="A36" s="4" t="s">
        <v>50</v>
      </c>
      <c r="B36" s="4"/>
      <c r="C36" s="4"/>
      <c r="D36" s="4"/>
      <c r="E36" s="4"/>
      <c r="F36" s="4"/>
      <c r="G36" s="4"/>
      <c r="H36" s="4"/>
      <c r="K36" s="14">
        <f>I32-I34+K32-K34+K16+K17+K18+K19+E17+E18+E19</f>
        <v>0</v>
      </c>
    </row>
    <row r="37" spans="1:18" ht="9" customHeight="1" thickTop="1" x14ac:dyDescent="0.2"/>
    <row r="38" spans="1:18" ht="15" x14ac:dyDescent="0.25">
      <c r="A38" s="5" t="s">
        <v>24</v>
      </c>
      <c r="B38" s="5"/>
      <c r="C38" s="5"/>
      <c r="D38" s="5"/>
      <c r="E38" s="5"/>
      <c r="F38" s="5"/>
      <c r="G38" s="5"/>
      <c r="H38" s="5"/>
    </row>
    <row r="39" spans="1:18" ht="9" customHeight="1" thickBot="1" x14ac:dyDescent="0.25"/>
    <row r="40" spans="1:18" ht="15" thickBot="1" x14ac:dyDescent="0.25">
      <c r="A40" s="1" t="s">
        <v>25</v>
      </c>
      <c r="C40" s="9">
        <f>IF(E6=0,1,0)</f>
        <v>1</v>
      </c>
      <c r="D40" s="9"/>
      <c r="E40" s="9"/>
      <c r="F40" s="9"/>
      <c r="G40" s="11">
        <v>382</v>
      </c>
      <c r="I40" s="22">
        <f t="shared" ref="I40:I45" si="0">C40*G40</f>
        <v>382</v>
      </c>
      <c r="P40" s="11"/>
    </row>
    <row r="41" spans="1:18" ht="15" thickBot="1" x14ac:dyDescent="0.25">
      <c r="A41" s="1" t="s">
        <v>26</v>
      </c>
      <c r="C41" s="10">
        <f>IF(E6&gt;0,2,0)</f>
        <v>0</v>
      </c>
      <c r="D41" s="10"/>
      <c r="E41" s="10"/>
      <c r="F41" s="10"/>
      <c r="G41" s="11">
        <v>345</v>
      </c>
      <c r="I41" s="22">
        <f t="shared" si="0"/>
        <v>0</v>
      </c>
      <c r="P41" s="11"/>
      <c r="R41" s="115"/>
    </row>
    <row r="42" spans="1:18" ht="15" thickBot="1" x14ac:dyDescent="0.25">
      <c r="A42" s="1" t="s">
        <v>94</v>
      </c>
      <c r="C42" s="10">
        <f>J6</f>
        <v>0</v>
      </c>
      <c r="D42" s="10"/>
      <c r="E42" s="10"/>
      <c r="F42" s="10"/>
      <c r="G42" s="11">
        <v>224</v>
      </c>
      <c r="H42" s="1" t="s">
        <v>59</v>
      </c>
      <c r="I42" s="22">
        <f t="shared" si="0"/>
        <v>0</v>
      </c>
      <c r="P42" s="11"/>
      <c r="R42" s="115"/>
    </row>
    <row r="43" spans="1:18" ht="15" thickBot="1" x14ac:dyDescent="0.25">
      <c r="A43" s="1" t="s">
        <v>96</v>
      </c>
      <c r="C43" s="12">
        <f>E7</f>
        <v>0</v>
      </c>
      <c r="D43" s="12"/>
      <c r="E43" s="12"/>
      <c r="F43" s="12"/>
      <c r="G43" s="11">
        <v>255</v>
      </c>
      <c r="H43" s="1" t="s">
        <v>27</v>
      </c>
      <c r="I43" s="22">
        <f t="shared" si="0"/>
        <v>0</v>
      </c>
      <c r="P43" s="11"/>
      <c r="R43" s="115"/>
    </row>
    <row r="44" spans="1:18" ht="15" thickBot="1" x14ac:dyDescent="0.25">
      <c r="A44" s="1" t="s">
        <v>97</v>
      </c>
      <c r="C44" s="13">
        <f>J7</f>
        <v>0</v>
      </c>
      <c r="D44" s="13"/>
      <c r="E44" s="13"/>
      <c r="F44" s="13"/>
      <c r="G44" s="11">
        <v>289</v>
      </c>
      <c r="H44" s="1" t="s">
        <v>28</v>
      </c>
      <c r="I44" s="22">
        <f t="shared" si="0"/>
        <v>0</v>
      </c>
      <c r="P44" s="11"/>
      <c r="R44" s="115"/>
    </row>
    <row r="45" spans="1:18" ht="15" thickBot="1" x14ac:dyDescent="0.25">
      <c r="A45" s="1" t="s">
        <v>95</v>
      </c>
      <c r="C45" s="13">
        <f>E8</f>
        <v>0</v>
      </c>
      <c r="D45" s="13"/>
      <c r="E45" s="13"/>
      <c r="F45" s="13"/>
      <c r="G45" s="11">
        <v>306</v>
      </c>
      <c r="H45" s="1" t="s">
        <v>68</v>
      </c>
      <c r="I45" s="22">
        <f t="shared" si="0"/>
        <v>0</v>
      </c>
      <c r="P45" s="11"/>
      <c r="R45" s="115"/>
    </row>
    <row r="46" spans="1:18" ht="15" thickBot="1" x14ac:dyDescent="0.25">
      <c r="A46" s="1" t="s">
        <v>29</v>
      </c>
      <c r="C46" s="12" t="s">
        <v>30</v>
      </c>
      <c r="D46" s="12"/>
      <c r="E46" s="12"/>
      <c r="F46" s="12"/>
      <c r="G46" s="28">
        <f>1+E6+E8+E7+J7+J6</f>
        <v>1</v>
      </c>
      <c r="I46" s="22" t="str">
        <f>IF(G46=1,"72,93 €",IF(G46=2,"85,31 €",IF(G46=3,"103,89 €",IF(G46=4,"116,27 €",IF(G46=5,"128,65 €",SUM(((G46-5)*10+95)*0.0604*246/12+11.02))))))</f>
        <v>72,93 €</v>
      </c>
      <c r="J46" s="116" t="s">
        <v>100</v>
      </c>
      <c r="K46" s="117"/>
      <c r="L46" s="118"/>
    </row>
    <row r="47" spans="1:18" ht="15" thickBot="1" x14ac:dyDescent="0.25">
      <c r="A47" s="1" t="s">
        <v>31</v>
      </c>
      <c r="I47" s="82" t="str">
        <f>IF(G46=1,"325,00 €",IF(G46=2,"395,00 €",IF(G46=3,"470,00 €",IF(G46=4,"545,00 €",IF(G46=5,"625,00 €",SUM((G46-5)*75+625))))))</f>
        <v>325,00 €</v>
      </c>
      <c r="J47" s="116" t="s">
        <v>61</v>
      </c>
      <c r="K47" s="117"/>
      <c r="L47" s="118"/>
    </row>
    <row r="48" spans="1:18" ht="26.25" customHeight="1" thickBot="1" x14ac:dyDescent="0.25">
      <c r="A48" s="134" t="s">
        <v>102</v>
      </c>
      <c r="B48" s="134"/>
      <c r="C48" s="134"/>
      <c r="D48" s="135"/>
      <c r="E48" s="40"/>
      <c r="F48" s="40"/>
      <c r="G48" s="50">
        <v>0.36</v>
      </c>
      <c r="H48" s="50">
        <v>0.12</v>
      </c>
      <c r="I48" s="79" t="str">
        <f>IF(E6=1,"0,00 €","137,52 €")</f>
        <v>137,52 €</v>
      </c>
      <c r="J48" s="116" t="s">
        <v>35</v>
      </c>
      <c r="K48" s="117"/>
      <c r="L48" s="118"/>
    </row>
    <row r="49" spans="1:16" ht="15" thickBot="1" x14ac:dyDescent="0.25">
      <c r="A49" s="132" t="s">
        <v>32</v>
      </c>
      <c r="B49" s="132"/>
      <c r="C49" s="132"/>
      <c r="D49" s="39"/>
      <c r="E49" s="39"/>
      <c r="F49" s="39"/>
      <c r="H49" s="50">
        <v>0.17</v>
      </c>
      <c r="I49" s="22">
        <v>0</v>
      </c>
    </row>
    <row r="50" spans="1:16" ht="15" thickBot="1" x14ac:dyDescent="0.25">
      <c r="A50" s="132" t="s">
        <v>37</v>
      </c>
      <c r="B50" s="132"/>
      <c r="C50" s="132"/>
      <c r="D50" s="132"/>
      <c r="E50" s="132"/>
      <c r="F50" s="132"/>
      <c r="G50" s="133"/>
      <c r="H50" s="26"/>
      <c r="I50" s="22">
        <v>0</v>
      </c>
    </row>
    <row r="51" spans="1:16" ht="9" customHeight="1" x14ac:dyDescent="0.2"/>
    <row r="52" spans="1:16" ht="15.75" thickBot="1" x14ac:dyDescent="0.3">
      <c r="H52" s="8" t="s">
        <v>14</v>
      </c>
      <c r="I52" s="14">
        <f>SUM(I40+I41+I42+I43+I44+I45+I46+I47+I48+I49+I50)</f>
        <v>917.45</v>
      </c>
      <c r="K52" s="15"/>
    </row>
    <row r="53" spans="1:16" ht="15.75" thickTop="1" x14ac:dyDescent="0.25">
      <c r="A53" s="4" t="s">
        <v>33</v>
      </c>
      <c r="B53" s="4"/>
      <c r="I53" s="15"/>
      <c r="K53" s="17">
        <f>I52</f>
        <v>917.45</v>
      </c>
    </row>
    <row r="54" spans="1:16" ht="9.75" customHeight="1" x14ac:dyDescent="0.25">
      <c r="A54" s="4"/>
      <c r="B54" s="4"/>
      <c r="I54" s="15"/>
      <c r="K54" s="17"/>
    </row>
    <row r="55" spans="1:16" ht="15.75" thickBot="1" x14ac:dyDescent="0.3">
      <c r="A55" s="4" t="str">
        <f>IF(K55&gt;0,"Überschreitung","Unterschreitung")</f>
        <v>Unterschreitung</v>
      </c>
      <c r="B55" s="4"/>
      <c r="C55" s="4" t="s">
        <v>34</v>
      </c>
      <c r="D55" s="4"/>
      <c r="E55" s="4"/>
      <c r="F55" s="4"/>
      <c r="H55" s="4"/>
      <c r="I55" s="18"/>
      <c r="K55" s="16">
        <f>K36-K53</f>
        <v>-917.45</v>
      </c>
    </row>
    <row r="56" spans="1:16" ht="9.75" customHeight="1" thickTop="1" x14ac:dyDescent="0.2"/>
    <row r="57" spans="1:16" ht="15" x14ac:dyDescent="0.25">
      <c r="A57" s="23" t="s">
        <v>36</v>
      </c>
      <c r="B57" s="51"/>
      <c r="C57" s="24"/>
      <c r="D57" s="24"/>
      <c r="E57" s="24"/>
      <c r="F57" s="24"/>
      <c r="G57" s="24"/>
      <c r="H57" s="24"/>
      <c r="I57" s="24"/>
      <c r="J57" s="24"/>
      <c r="K57" s="96">
        <f>VLOOKUP(K55,Mietgrenzen!D54:E59,2)</f>
        <v>1</v>
      </c>
    </row>
    <row r="60" spans="1:16" x14ac:dyDescent="0.2">
      <c r="O60" s="86"/>
      <c r="P60" s="85"/>
    </row>
    <row r="61" spans="1:16" x14ac:dyDescent="0.2">
      <c r="O61" s="86"/>
      <c r="P61" s="85"/>
    </row>
    <row r="62" spans="1:16" x14ac:dyDescent="0.2">
      <c r="O62" s="86"/>
      <c r="P62" s="85"/>
    </row>
    <row r="63" spans="1:16" x14ac:dyDescent="0.2">
      <c r="O63" s="86"/>
      <c r="P63" s="85"/>
    </row>
    <row r="64" spans="1:16" x14ac:dyDescent="0.2">
      <c r="O64" s="86"/>
      <c r="P64" s="85"/>
    </row>
    <row r="65" spans="15:17" x14ac:dyDescent="0.2">
      <c r="O65" s="86"/>
      <c r="P65" s="85"/>
    </row>
    <row r="66" spans="15:17" x14ac:dyDescent="0.2">
      <c r="O66" s="86"/>
      <c r="P66" s="85"/>
      <c r="Q66" s="85"/>
    </row>
    <row r="67" spans="15:17" x14ac:dyDescent="0.2">
      <c r="P67" s="86"/>
      <c r="Q67" s="85"/>
    </row>
    <row r="68" spans="15:17" x14ac:dyDescent="0.2">
      <c r="P68" s="86"/>
      <c r="Q68" s="85"/>
    </row>
  </sheetData>
  <mergeCells count="22">
    <mergeCell ref="E17:G17"/>
    <mergeCell ref="E19:G19"/>
    <mergeCell ref="C1:D1"/>
    <mergeCell ref="C24:G24"/>
    <mergeCell ref="C3:E3"/>
    <mergeCell ref="H29:H30"/>
    <mergeCell ref="A16:E16"/>
    <mergeCell ref="A50:G50"/>
    <mergeCell ref="A49:C49"/>
    <mergeCell ref="C12:E12"/>
    <mergeCell ref="C13:E13"/>
    <mergeCell ref="A48:D48"/>
    <mergeCell ref="J47:L47"/>
    <mergeCell ref="J48:L48"/>
    <mergeCell ref="G1:H1"/>
    <mergeCell ref="G3:H3"/>
    <mergeCell ref="E32:H32"/>
    <mergeCell ref="E31:H31"/>
    <mergeCell ref="J46:L46"/>
    <mergeCell ref="E18:G18"/>
    <mergeCell ref="C14:E14"/>
    <mergeCell ref="C15:E15"/>
  </mergeCells>
  <phoneticPr fontId="2" type="noConversion"/>
  <pageMargins left="0.24" right="0.24" top="0.17" bottom="0.19" header="0.17" footer="0.1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47</xdr:row>
                    <xdr:rowOff>304800</xdr:rowOff>
                  </from>
                  <to>
                    <xdr:col>7</xdr:col>
                    <xdr:colOff>361950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47</xdr:row>
                    <xdr:rowOff>47625</xdr:rowOff>
                  </from>
                  <to>
                    <xdr:col>6</xdr:col>
                    <xdr:colOff>333375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47</xdr:row>
                    <xdr:rowOff>47625</xdr:rowOff>
                  </from>
                  <to>
                    <xdr:col>7</xdr:col>
                    <xdr:colOff>361950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K59"/>
  <sheetViews>
    <sheetView workbookViewId="0">
      <selection activeCell="E2" sqref="E2"/>
    </sheetView>
  </sheetViews>
  <sheetFormatPr baseColWidth="10" defaultRowHeight="12.75" x14ac:dyDescent="0.2"/>
  <cols>
    <col min="1" max="1" width="8.140625" customWidth="1"/>
    <col min="2" max="2" width="15.5703125" customWidth="1"/>
    <col min="3" max="3" width="27.140625" bestFit="1" customWidth="1"/>
    <col min="4" max="4" width="22.7109375" bestFit="1" customWidth="1"/>
    <col min="5" max="5" width="30" bestFit="1" customWidth="1"/>
    <col min="6" max="6" width="27.140625" bestFit="1" customWidth="1"/>
    <col min="7" max="7" width="22.7109375" bestFit="1" customWidth="1"/>
    <col min="8" max="8" width="30" bestFit="1" customWidth="1"/>
  </cols>
  <sheetData>
    <row r="1" spans="1:11" ht="13.5" thickBot="1" x14ac:dyDescent="0.25">
      <c r="K1" s="56"/>
    </row>
    <row r="2" spans="1:11" ht="89.25" x14ac:dyDescent="0.2">
      <c r="A2" s="145" t="s">
        <v>39</v>
      </c>
      <c r="B2" s="146"/>
      <c r="C2" s="78" t="s">
        <v>63</v>
      </c>
      <c r="D2" s="77" t="s">
        <v>62</v>
      </c>
    </row>
    <row r="3" spans="1:11" x14ac:dyDescent="0.2">
      <c r="A3" s="73"/>
      <c r="B3" s="74"/>
      <c r="C3" s="75"/>
      <c r="D3" s="76"/>
    </row>
    <row r="4" spans="1:11" x14ac:dyDescent="0.2">
      <c r="A4" s="58" t="s">
        <v>40</v>
      </c>
      <c r="B4" s="59"/>
      <c r="C4" s="37">
        <v>325</v>
      </c>
      <c r="D4" s="38">
        <v>340</v>
      </c>
    </row>
    <row r="5" spans="1:11" x14ac:dyDescent="0.2">
      <c r="A5" s="60" t="s">
        <v>41</v>
      </c>
      <c r="B5" s="31"/>
      <c r="C5" s="33">
        <v>395</v>
      </c>
      <c r="D5" s="34">
        <v>400</v>
      </c>
    </row>
    <row r="6" spans="1:11" x14ac:dyDescent="0.2">
      <c r="A6" s="58" t="s">
        <v>42</v>
      </c>
      <c r="B6" s="59"/>
      <c r="C6" s="37">
        <v>470</v>
      </c>
      <c r="D6" s="38">
        <v>505</v>
      </c>
      <c r="K6" s="56"/>
    </row>
    <row r="7" spans="1:11" x14ac:dyDescent="0.2">
      <c r="A7" s="60" t="s">
        <v>43</v>
      </c>
      <c r="B7" s="31"/>
      <c r="C7" s="33">
        <v>545</v>
      </c>
      <c r="D7" s="34">
        <v>590</v>
      </c>
    </row>
    <row r="8" spans="1:11" x14ac:dyDescent="0.2">
      <c r="A8" s="58" t="s">
        <v>44</v>
      </c>
      <c r="B8" s="59"/>
      <c r="C8" s="37">
        <v>625</v>
      </c>
      <c r="D8" s="38">
        <v>670</v>
      </c>
    </row>
    <row r="9" spans="1:11" x14ac:dyDescent="0.2">
      <c r="A9" s="30"/>
      <c r="B9" s="31"/>
      <c r="C9" s="33"/>
      <c r="D9" s="34"/>
    </row>
    <row r="10" spans="1:11" ht="13.5" thickBot="1" x14ac:dyDescent="0.25">
      <c r="A10" s="147" t="s">
        <v>45</v>
      </c>
      <c r="B10" s="148"/>
      <c r="C10" s="35">
        <v>75</v>
      </c>
      <c r="D10" s="36">
        <v>80</v>
      </c>
    </row>
    <row r="12" spans="1:11" ht="13.5" thickBot="1" x14ac:dyDescent="0.25"/>
    <row r="13" spans="1:11" ht="16.5" thickBot="1" x14ac:dyDescent="0.3">
      <c r="C13" s="142" t="s">
        <v>46</v>
      </c>
      <c r="D13" s="143"/>
      <c r="E13" s="144"/>
    </row>
    <row r="14" spans="1:11" ht="15" customHeight="1" thickBot="1" x14ac:dyDescent="0.25">
      <c r="A14" s="107"/>
      <c r="B14" s="107"/>
      <c r="C14" s="113" t="s">
        <v>70</v>
      </c>
      <c r="D14" s="114" t="s">
        <v>71</v>
      </c>
      <c r="E14" s="114" t="s">
        <v>72</v>
      </c>
    </row>
    <row r="15" spans="1:11" ht="15" customHeight="1" thickBot="1" x14ac:dyDescent="0.25">
      <c r="A15" s="107"/>
      <c r="B15" s="107"/>
      <c r="C15" s="100" t="s">
        <v>73</v>
      </c>
      <c r="D15" s="101" t="s">
        <v>74</v>
      </c>
      <c r="E15" s="101" t="s">
        <v>75</v>
      </c>
    </row>
    <row r="16" spans="1:11" ht="15" customHeight="1" thickBot="1" x14ac:dyDescent="0.25">
      <c r="A16" s="31"/>
      <c r="B16" s="112"/>
      <c r="C16" s="102" t="s">
        <v>76</v>
      </c>
      <c r="D16" s="103" t="s">
        <v>77</v>
      </c>
      <c r="E16" s="103" t="s">
        <v>78</v>
      </c>
    </row>
    <row r="17" spans="1:10" ht="15" customHeight="1" thickBot="1" x14ac:dyDescent="0.25">
      <c r="B17" s="58" t="s">
        <v>40</v>
      </c>
      <c r="C17" s="108">
        <v>50</v>
      </c>
      <c r="D17" s="109">
        <v>89</v>
      </c>
      <c r="E17" s="109">
        <v>72.930000000000007</v>
      </c>
    </row>
    <row r="18" spans="1:10" ht="15" customHeight="1" thickBot="1" x14ac:dyDescent="0.25">
      <c r="B18" s="60" t="s">
        <v>41</v>
      </c>
      <c r="C18" s="102">
        <v>60</v>
      </c>
      <c r="D18" s="104">
        <v>106.8</v>
      </c>
      <c r="E18" s="104">
        <v>85.31</v>
      </c>
    </row>
    <row r="19" spans="1:10" ht="15" customHeight="1" thickBot="1" x14ac:dyDescent="0.25">
      <c r="B19" s="58" t="s">
        <v>42</v>
      </c>
      <c r="C19" s="108">
        <v>75</v>
      </c>
      <c r="D19" s="109">
        <v>133.5</v>
      </c>
      <c r="E19" s="109">
        <v>103.89</v>
      </c>
    </row>
    <row r="20" spans="1:10" ht="15" customHeight="1" thickBot="1" x14ac:dyDescent="0.25">
      <c r="B20" s="60" t="s">
        <v>43</v>
      </c>
      <c r="C20" s="102">
        <v>85</v>
      </c>
      <c r="D20" s="104">
        <v>151.30000000000001</v>
      </c>
      <c r="E20" s="104">
        <v>116.27</v>
      </c>
    </row>
    <row r="21" spans="1:10" ht="15" customHeight="1" thickBot="1" x14ac:dyDescent="0.25">
      <c r="B21" s="61" t="s">
        <v>44</v>
      </c>
      <c r="C21" s="108">
        <v>95</v>
      </c>
      <c r="D21" s="109">
        <v>169.1</v>
      </c>
      <c r="E21" s="109">
        <v>128.65</v>
      </c>
    </row>
    <row r="22" spans="1:10" ht="15" customHeight="1" thickBot="1" x14ac:dyDescent="0.25"/>
    <row r="23" spans="1:10" ht="15" customHeight="1" thickBot="1" x14ac:dyDescent="0.25">
      <c r="A23" s="110"/>
      <c r="C23" s="105" t="s">
        <v>79</v>
      </c>
      <c r="D23" s="106" t="s">
        <v>80</v>
      </c>
      <c r="E23" s="99" t="s">
        <v>81</v>
      </c>
    </row>
    <row r="24" spans="1:10" ht="15" customHeight="1" thickBot="1" x14ac:dyDescent="0.3">
      <c r="A24" s="110"/>
      <c r="C24" s="100" t="s">
        <v>73</v>
      </c>
      <c r="D24" s="104" t="s">
        <v>74</v>
      </c>
      <c r="E24" s="104" t="s">
        <v>75</v>
      </c>
      <c r="F24" s="141"/>
      <c r="G24" s="125"/>
      <c r="H24" s="125"/>
      <c r="I24" s="125"/>
      <c r="J24" s="125"/>
    </row>
    <row r="25" spans="1:10" ht="15" customHeight="1" thickBot="1" x14ac:dyDescent="0.3">
      <c r="A25" s="110"/>
      <c r="B25" s="111"/>
      <c r="C25" s="102" t="s">
        <v>76</v>
      </c>
      <c r="D25" s="103" t="s">
        <v>82</v>
      </c>
      <c r="E25" s="103" t="s">
        <v>83</v>
      </c>
      <c r="F25" s="97"/>
    </row>
    <row r="26" spans="1:10" ht="15" customHeight="1" thickBot="1" x14ac:dyDescent="0.25">
      <c r="A26" s="53"/>
      <c r="B26" s="58" t="s">
        <v>40</v>
      </c>
      <c r="C26" s="108">
        <v>50</v>
      </c>
      <c r="D26" s="109">
        <v>85.33</v>
      </c>
      <c r="E26" s="109">
        <v>70.67</v>
      </c>
      <c r="F26" s="98"/>
    </row>
    <row r="27" spans="1:10" ht="15" customHeight="1" thickBot="1" x14ac:dyDescent="0.25">
      <c r="A27" s="53"/>
      <c r="B27" s="60" t="s">
        <v>41</v>
      </c>
      <c r="C27" s="102">
        <v>60</v>
      </c>
      <c r="D27" s="104">
        <v>102.4</v>
      </c>
      <c r="E27" s="104">
        <v>82.59</v>
      </c>
    </row>
    <row r="28" spans="1:10" ht="15" customHeight="1" thickBot="1" x14ac:dyDescent="0.25">
      <c r="A28" s="53"/>
      <c r="B28" s="58" t="s">
        <v>42</v>
      </c>
      <c r="C28" s="108">
        <v>75</v>
      </c>
      <c r="D28" s="109">
        <v>128</v>
      </c>
      <c r="E28" s="109">
        <v>100.49</v>
      </c>
    </row>
    <row r="29" spans="1:10" ht="15" customHeight="1" thickBot="1" x14ac:dyDescent="0.25">
      <c r="A29" s="53"/>
      <c r="B29" s="60" t="s">
        <v>43</v>
      </c>
      <c r="C29" s="102">
        <v>85</v>
      </c>
      <c r="D29" s="104">
        <v>145.07</v>
      </c>
      <c r="E29" s="104">
        <v>112.42</v>
      </c>
    </row>
    <row r="30" spans="1:10" ht="15" customHeight="1" thickBot="1" x14ac:dyDescent="0.25">
      <c r="A30" s="53"/>
      <c r="B30" s="61" t="s">
        <v>44</v>
      </c>
      <c r="C30" s="108">
        <v>95</v>
      </c>
      <c r="D30" s="109">
        <v>162.13</v>
      </c>
      <c r="E30" s="109">
        <v>124.35</v>
      </c>
    </row>
    <row r="31" spans="1:10" ht="15" customHeight="1" thickBot="1" x14ac:dyDescent="0.25">
      <c r="A31" s="110"/>
      <c r="C31" s="98"/>
    </row>
    <row r="32" spans="1:10" ht="15" customHeight="1" thickBot="1" x14ac:dyDescent="0.25">
      <c r="A32" s="110"/>
      <c r="C32" s="105" t="s">
        <v>84</v>
      </c>
      <c r="D32" s="99" t="s">
        <v>85</v>
      </c>
      <c r="E32" s="99" t="s">
        <v>86</v>
      </c>
    </row>
    <row r="33" spans="1:6" ht="15" customHeight="1" thickBot="1" x14ac:dyDescent="0.25">
      <c r="A33" s="110"/>
      <c r="C33" s="100" t="s">
        <v>73</v>
      </c>
      <c r="D33" s="101" t="s">
        <v>74</v>
      </c>
      <c r="E33" s="101" t="s">
        <v>75</v>
      </c>
    </row>
    <row r="34" spans="1:6" ht="15" customHeight="1" thickBot="1" x14ac:dyDescent="0.25">
      <c r="A34" s="110"/>
      <c r="B34" s="111"/>
      <c r="C34" s="102" t="s">
        <v>76</v>
      </c>
      <c r="D34" s="103" t="s">
        <v>87</v>
      </c>
      <c r="E34" s="103" t="s">
        <v>88</v>
      </c>
    </row>
    <row r="35" spans="1:6" ht="15" customHeight="1" thickBot="1" x14ac:dyDescent="0.25">
      <c r="A35" s="53"/>
      <c r="B35" s="58" t="s">
        <v>40</v>
      </c>
      <c r="C35" s="108">
        <v>50</v>
      </c>
      <c r="D35" s="109">
        <v>82</v>
      </c>
      <c r="E35" s="109">
        <v>68.900000000000006</v>
      </c>
      <c r="F35" s="98"/>
    </row>
    <row r="36" spans="1:6" ht="15" customHeight="1" thickBot="1" x14ac:dyDescent="0.25">
      <c r="A36" s="53"/>
      <c r="B36" s="60" t="s">
        <v>41</v>
      </c>
      <c r="C36" s="102">
        <v>60</v>
      </c>
      <c r="D36" s="104">
        <v>98.4</v>
      </c>
      <c r="E36" s="104">
        <v>80.48</v>
      </c>
    </row>
    <row r="37" spans="1:6" ht="15" customHeight="1" thickBot="1" x14ac:dyDescent="0.25">
      <c r="A37" s="53"/>
      <c r="B37" s="58" t="s">
        <v>42</v>
      </c>
      <c r="C37" s="108">
        <v>75</v>
      </c>
      <c r="D37" s="109">
        <v>123</v>
      </c>
      <c r="E37" s="109">
        <v>97.85</v>
      </c>
    </row>
    <row r="38" spans="1:6" ht="15" customHeight="1" thickBot="1" x14ac:dyDescent="0.25">
      <c r="A38" s="53"/>
      <c r="B38" s="60" t="s">
        <v>43</v>
      </c>
      <c r="C38" s="102">
        <v>85</v>
      </c>
      <c r="D38" s="104">
        <v>139.4</v>
      </c>
      <c r="E38" s="104">
        <v>109.42</v>
      </c>
    </row>
    <row r="39" spans="1:6" ht="15" customHeight="1" thickBot="1" x14ac:dyDescent="0.25">
      <c r="A39" s="53"/>
      <c r="B39" s="61" t="s">
        <v>44</v>
      </c>
      <c r="C39" s="108">
        <v>95</v>
      </c>
      <c r="D39" s="109">
        <v>155.80000000000001</v>
      </c>
      <c r="E39" s="109">
        <v>121</v>
      </c>
    </row>
    <row r="40" spans="1:6" ht="15" customHeight="1" thickBot="1" x14ac:dyDescent="0.25">
      <c r="A40" s="110"/>
      <c r="C40" s="98"/>
    </row>
    <row r="41" spans="1:6" ht="15" customHeight="1" thickBot="1" x14ac:dyDescent="0.25">
      <c r="A41" s="110"/>
      <c r="C41" s="105" t="s">
        <v>89</v>
      </c>
      <c r="D41" s="99" t="s">
        <v>90</v>
      </c>
      <c r="E41" s="99" t="s">
        <v>91</v>
      </c>
    </row>
    <row r="42" spans="1:6" ht="15" customHeight="1" thickBot="1" x14ac:dyDescent="0.25">
      <c r="A42" s="110"/>
      <c r="C42" s="100" t="s">
        <v>73</v>
      </c>
      <c r="D42" s="101" t="s">
        <v>74</v>
      </c>
      <c r="E42" s="101" t="s">
        <v>75</v>
      </c>
    </row>
    <row r="43" spans="1:6" ht="15" customHeight="1" thickBot="1" x14ac:dyDescent="0.25">
      <c r="A43" s="110"/>
      <c r="B43" s="111"/>
      <c r="C43" s="102" t="s">
        <v>76</v>
      </c>
      <c r="D43" s="103" t="s">
        <v>92</v>
      </c>
      <c r="E43" s="103" t="s">
        <v>93</v>
      </c>
    </row>
    <row r="44" spans="1:6" ht="15" customHeight="1" thickBot="1" x14ac:dyDescent="0.25">
      <c r="A44" s="53"/>
      <c r="B44" s="58" t="s">
        <v>40</v>
      </c>
      <c r="C44" s="108">
        <v>50</v>
      </c>
      <c r="D44" s="109">
        <v>80</v>
      </c>
      <c r="E44" s="109">
        <v>67.650000000000006</v>
      </c>
    </row>
    <row r="45" spans="1:6" ht="15" customHeight="1" thickBot="1" x14ac:dyDescent="0.25">
      <c r="A45" s="53"/>
      <c r="B45" s="60" t="s">
        <v>41</v>
      </c>
      <c r="C45" s="102">
        <v>60</v>
      </c>
      <c r="D45" s="104">
        <v>96</v>
      </c>
      <c r="E45" s="104">
        <v>78.97</v>
      </c>
    </row>
    <row r="46" spans="1:6" ht="15" customHeight="1" thickBot="1" x14ac:dyDescent="0.25">
      <c r="A46" s="53"/>
      <c r="B46" s="58" t="s">
        <v>42</v>
      </c>
      <c r="C46" s="108">
        <v>75</v>
      </c>
      <c r="D46" s="109">
        <v>120</v>
      </c>
      <c r="E46" s="109">
        <v>95.96</v>
      </c>
    </row>
    <row r="47" spans="1:6" ht="15" customHeight="1" thickBot="1" x14ac:dyDescent="0.25">
      <c r="A47" s="53"/>
      <c r="B47" s="60" t="s">
        <v>43</v>
      </c>
      <c r="C47" s="102">
        <v>85</v>
      </c>
      <c r="D47" s="104">
        <v>136</v>
      </c>
      <c r="E47" s="104">
        <v>107.28</v>
      </c>
    </row>
    <row r="48" spans="1:6" ht="15" customHeight="1" thickBot="1" x14ac:dyDescent="0.25">
      <c r="A48" s="53"/>
      <c r="B48" s="61" t="s">
        <v>44</v>
      </c>
      <c r="C48" s="108">
        <v>95</v>
      </c>
      <c r="D48" s="109">
        <v>152</v>
      </c>
      <c r="E48" s="109">
        <v>118.61</v>
      </c>
    </row>
    <row r="49" spans="1:10" x14ac:dyDescent="0.2">
      <c r="I49" s="69"/>
      <c r="J49" s="70"/>
    </row>
    <row r="51" spans="1:10" ht="13.5" thickBot="1" x14ac:dyDescent="0.25"/>
    <row r="52" spans="1:10" x14ac:dyDescent="0.2">
      <c r="A52" s="139" t="s">
        <v>56</v>
      </c>
      <c r="B52" s="140"/>
      <c r="C52" s="56"/>
      <c r="D52" s="87"/>
      <c r="E52" s="88"/>
    </row>
    <row r="53" spans="1:10" x14ac:dyDescent="0.2">
      <c r="A53" s="62"/>
      <c r="B53" s="32"/>
      <c r="D53" s="89"/>
      <c r="E53" s="90"/>
    </row>
    <row r="54" spans="1:10" x14ac:dyDescent="0.2">
      <c r="A54" s="63">
        <v>1</v>
      </c>
      <c r="B54" s="64">
        <v>100</v>
      </c>
      <c r="D54" s="91">
        <v>-100000</v>
      </c>
      <c r="E54" s="92">
        <v>1</v>
      </c>
    </row>
    <row r="55" spans="1:10" x14ac:dyDescent="0.2">
      <c r="A55" s="65">
        <v>0.8</v>
      </c>
      <c r="B55" s="66">
        <v>180</v>
      </c>
      <c r="D55" s="91">
        <v>100.01</v>
      </c>
      <c r="E55" s="92">
        <v>0.8</v>
      </c>
    </row>
    <row r="56" spans="1:10" x14ac:dyDescent="0.2">
      <c r="A56" s="63">
        <v>0.6</v>
      </c>
      <c r="B56" s="64">
        <v>260</v>
      </c>
      <c r="D56" s="91">
        <v>180.01</v>
      </c>
      <c r="E56" s="92">
        <v>0.6</v>
      </c>
    </row>
    <row r="57" spans="1:10" x14ac:dyDescent="0.2">
      <c r="A57" s="65">
        <v>0.4</v>
      </c>
      <c r="B57" s="66">
        <v>340</v>
      </c>
      <c r="D57" s="91">
        <v>260.01</v>
      </c>
      <c r="E57" s="92">
        <v>0.4</v>
      </c>
    </row>
    <row r="58" spans="1:10" ht="13.5" thickBot="1" x14ac:dyDescent="0.25">
      <c r="A58" s="67">
        <v>0.2</v>
      </c>
      <c r="B58" s="68">
        <v>500</v>
      </c>
      <c r="D58" s="91">
        <v>340.01</v>
      </c>
      <c r="E58" s="92">
        <v>0.2</v>
      </c>
    </row>
    <row r="59" spans="1:10" ht="13.5" thickBot="1" x14ac:dyDescent="0.25">
      <c r="D59" s="93">
        <v>500.01</v>
      </c>
      <c r="E59" s="94">
        <v>0</v>
      </c>
    </row>
  </sheetData>
  <mergeCells count="5">
    <mergeCell ref="A52:B52"/>
    <mergeCell ref="F24:J24"/>
    <mergeCell ref="C13:E13"/>
    <mergeCell ref="A2:B2"/>
    <mergeCell ref="A10:B10"/>
  </mergeCells>
  <phoneticPr fontId="2" type="noConversion"/>
  <pageMargins left="0.24" right="0.24" top="0.27" bottom="0.21" header="0.2" footer="0.1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Berechnungsbogen</vt:lpstr>
      <vt:lpstr>Mietgrenzen</vt:lpstr>
    </vt:vector>
  </TitlesOfParts>
  <Company>Kreis Herzogtum Lauenburg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Kinderreich Mölln</dc:creator>
  <cp:lastModifiedBy>Kinderreich Mölln</cp:lastModifiedBy>
  <cp:lastPrinted>2012-10-26T07:55:14Z</cp:lastPrinted>
  <dcterms:created xsi:type="dcterms:W3CDTF">2008-08-20T13:21:03Z</dcterms:created>
  <dcterms:modified xsi:type="dcterms:W3CDTF">2013-11-13T12:38:38Z</dcterms:modified>
</cp:coreProperties>
</file>